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mweltbundesamt.at\Projekte\10000\10348_ELNA\Intern\Elna\BILBLIOTHEK\Berechnungshilfen\"/>
    </mc:Choice>
  </mc:AlternateContent>
  <bookViews>
    <workbookView xWindow="0" yWindow="0" windowWidth="19200" windowHeight="646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4" i="1" s="1"/>
  <c r="E26" i="1"/>
  <c r="F26" i="1" s="1"/>
  <c r="K26" i="1" l="1"/>
  <c r="K12" i="1"/>
  <c r="F20" i="1"/>
  <c r="K20" i="1" s="1"/>
  <c r="F13" i="1"/>
  <c r="K13" i="1" s="1"/>
  <c r="F12" i="1"/>
  <c r="F23" i="1" l="1"/>
  <c r="K23" i="1" s="1"/>
  <c r="F22" i="1"/>
  <c r="K22" i="1" s="1"/>
  <c r="F21" i="1"/>
  <c r="K21" i="1" s="1"/>
  <c r="F17" i="1"/>
  <c r="K17" i="1" s="1"/>
  <c r="F16" i="1"/>
  <c r="K16" i="1" s="1"/>
  <c r="F15" i="1"/>
  <c r="K15" i="1" s="1"/>
  <c r="F14" i="1"/>
  <c r="K14" i="1" s="1"/>
  <c r="F11" i="1"/>
  <c r="K11" i="1" s="1"/>
  <c r="F10" i="1"/>
  <c r="K10" i="1" s="1"/>
  <c r="F9" i="1"/>
  <c r="K9" i="1" s="1"/>
  <c r="F8" i="1"/>
  <c r="K8" i="1" s="1"/>
  <c r="D32" i="1" l="1"/>
  <c r="D29" i="1"/>
  <c r="D31" i="1" s="1"/>
  <c r="D30" i="1" l="1"/>
  <c r="D33" i="1" l="1"/>
  <c r="D34" i="1" s="1"/>
</calcChain>
</file>

<file path=xl/comments1.xml><?xml version="1.0" encoding="utf-8"?>
<comments xmlns="http://schemas.openxmlformats.org/spreadsheetml/2006/main">
  <authors>
    <author>Winter Ralf</author>
  </authors>
  <commentList>
    <comment ref="G8" authorId="0" shapeId="0">
      <text>
        <r>
          <rPr>
            <b/>
            <sz val="9"/>
            <color indexed="81"/>
            <rFont val="Tahoma"/>
            <family val="2"/>
          </rPr>
          <t>Winter Ralf:</t>
        </r>
        <r>
          <rPr>
            <sz val="9"/>
            <color indexed="81"/>
            <rFont val="Tahoma"/>
            <family val="2"/>
          </rPr>
          <t xml:space="preserve">
durchschnittliche Emisisonen aller Biokraftstoffe je Kategorie (47 max.)</t>
        </r>
      </text>
    </comment>
  </commentList>
</comments>
</file>

<file path=xl/sharedStrings.xml><?xml version="1.0" encoding="utf-8"?>
<sst xmlns="http://schemas.openxmlformats.org/spreadsheetml/2006/main" count="48" uniqueCount="47">
  <si>
    <t>Kraftstoffe</t>
  </si>
  <si>
    <t>Volumen [m³]</t>
  </si>
  <si>
    <t>Energiegehalt unterer Heizwert [MJ/l]</t>
  </si>
  <si>
    <t>Energie [GJ]</t>
  </si>
  <si>
    <r>
      <t>THG - Emissionen Standardwert &amp; gewichteter Durchschnitt [gCO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eq/MJ]</t>
    </r>
  </si>
  <si>
    <t>Schieberegler</t>
  </si>
  <si>
    <t>Biodiesel (FAME)</t>
  </si>
  <si>
    <t>Bioethanol &amp; Bioanteil ETBE</t>
  </si>
  <si>
    <t>HVO</t>
  </si>
  <si>
    <t>nicht nachhaltiger Biodiesel (FAME)</t>
  </si>
  <si>
    <t>Dieselkraftstoffe (fossiler Anteil)</t>
  </si>
  <si>
    <t>Benzinkraftstoff (fossiler Anteil)</t>
  </si>
  <si>
    <t>ETBE, fossiler Anteil</t>
  </si>
  <si>
    <t>Flüssiggas LNG</t>
  </si>
  <si>
    <t>Masse [Tonnen]</t>
  </si>
  <si>
    <t>MJ/kg</t>
  </si>
  <si>
    <t>Erdgas CNG</t>
  </si>
  <si>
    <t>Wasserstoff fossil</t>
  </si>
  <si>
    <t>Autogas LPG</t>
  </si>
  <si>
    <t>kWh</t>
  </si>
  <si>
    <r>
      <t>realer Emissionsfaktor [gCO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/MJ]</t>
    </r>
  </si>
  <si>
    <r>
      <t>reale Emissionen [1.000 Tonnen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</si>
  <si>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r>
      <t>THG Emissionen maximal  [1.000 Tonnen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</si>
  <si>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r>
      <t>THG Emissionen Delta  [Tonnen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</si>
  <si>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Legende &amp; Bedienung</t>
  </si>
  <si>
    <t>In den grauen Feldern können die unternehmensspezifischen Daten eingegeben werden.</t>
  </si>
  <si>
    <r>
      <t xml:space="preserve">Als </t>
    </r>
    <r>
      <rPr>
        <b/>
        <u/>
        <sz val="11"/>
        <color theme="8" tint="-0.499984740745262"/>
        <rFont val="Calibri"/>
        <family val="2"/>
        <scheme val="minor"/>
      </rPr>
      <t>Ergebnis</t>
    </r>
    <r>
      <rPr>
        <sz val="11"/>
        <color theme="1"/>
        <rFont val="Calibri"/>
        <family val="2"/>
        <scheme val="minor"/>
      </rPr>
      <t xml:space="preserve"> werden benötigte Emissionseinsparungen und die Höhe der Ausgleichszahlung ausgewiesen.</t>
    </r>
  </si>
  <si>
    <t xml:space="preserve">Alle Angaben ohne Gewähr! </t>
  </si>
  <si>
    <t>Ausgleichszahlung [€] bei 600€/Tonne*</t>
  </si>
  <si>
    <t>nicht nachhaltiges Bioethanol &amp; Bioanteil ETBE</t>
  </si>
  <si>
    <t>nicht nachhaltiges HVO</t>
  </si>
  <si>
    <t>Biomethan</t>
  </si>
  <si>
    <t>Erneuerbare Kraftstoffe nicht biogenen Ursprungs sind aufgrund des nicht vereinheitlichbaren Charakters nicht inkludiert</t>
  </si>
  <si>
    <r>
      <t>THG-Intensität Kraftwerkpark AT inkl. AF [gCO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eq/MJ]</t>
    </r>
  </si>
  <si>
    <t>Vierfache Anrechnung [kWh]</t>
  </si>
  <si>
    <t xml:space="preserve">Dazu zählen die Kraftstoffmengen der jeweiligen Kategorien sowie die durchschnittlichen Emissionswerte der Biokraftstoffe, sowie die Emissionen bei Strom (Schieberegler). </t>
  </si>
  <si>
    <t>Außerdem ist die Zielvorgabe des jeweiligen Berichtsjahres einzustellen.</t>
  </si>
  <si>
    <t xml:space="preserve">Umrechnung </t>
  </si>
  <si>
    <t>reale THG Minderung</t>
  </si>
  <si>
    <t>Zielwert g CO2eq/MJ</t>
  </si>
  <si>
    <t>Zielvorgabe Minderung [%]</t>
  </si>
  <si>
    <t>Bonus &amp; Malus Emissionen ggü. Zielwert [t]</t>
  </si>
  <si>
    <t>Zielwerte THG Minderung</t>
  </si>
  <si>
    <t>THG Minderung KVO</t>
  </si>
  <si>
    <t>Strom in Kraftfahrzeugen*</t>
  </si>
  <si>
    <r>
      <t xml:space="preserve">Berechnungshilfe THG Minderung (§ 7 Kraftstoffverordnung 2012) - </t>
    </r>
    <r>
      <rPr>
        <u/>
        <sz val="18"/>
        <color theme="8" tint="-0.249977111117893"/>
        <rFont val="Calibri"/>
        <family val="2"/>
        <scheme val="minor"/>
      </rPr>
      <t>Gültigkeit ab dem Berichtsjahr 2024!</t>
    </r>
  </si>
  <si>
    <t>* Die Vierfachanrechnung von Strom wird von Beginn weg bei den Berechnungen und Darstellungen berücksichtigt.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</si>
</sst>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-* #,##0.000_-;\-* #,##0.000_-;_-* &quot;-&quot;??_-;_-@_-"/>
    <numFmt numFmtId="165" formatCode="0.0"/>
    <numFmt numFmtId="166" formatCode="#,##0.000_ ;\-#,##0.000\ "/>
    <numFmt numFmtId="167" formatCode="_-* #,##0.000_-;\-* #,##0.000_-;_-* &quot;-&quot;???_-;_-@_-"/>
    <numFmt numFmtId="168" formatCode="#,##0.000"/>
    <numFmt numFmtId="169" formatCode="0.000%"/>
    <numFmt numFmtId="170" formatCode="0.000"/>
    <numFmt numFmtId="171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8" tint="-0.249977111117893"/>
      <name val="Calibri"/>
      <family val="2"/>
      <scheme val="minor"/>
    </font>
    <font>
      <u/>
      <sz val="18"/>
      <color theme="8" tint="-0.249977111117893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u/>
      <sz val="11"/>
      <color theme="8" tint="-0.499984740745262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 tint="4.9989318521683403E-2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justify"/>
    </xf>
    <xf numFmtId="0" fontId="6" fillId="2" borderId="0" xfId="0" applyFont="1" applyFill="1" applyAlignment="1"/>
    <xf numFmtId="0" fontId="8" fillId="2" borderId="4" xfId="0" applyFont="1" applyFill="1" applyBorder="1"/>
    <xf numFmtId="165" fontId="0" fillId="2" borderId="4" xfId="0" applyNumberFormat="1" applyFill="1" applyBorder="1"/>
    <xf numFmtId="43" fontId="0" fillId="2" borderId="4" xfId="0" applyNumberFormat="1" applyFill="1" applyBorder="1"/>
    <xf numFmtId="0" fontId="7" fillId="2" borderId="0" xfId="0" applyFont="1" applyFill="1" applyBorder="1" applyAlignment="1">
      <alignment horizontal="center" vertical="center" textRotation="90"/>
    </xf>
    <xf numFmtId="0" fontId="9" fillId="2" borderId="4" xfId="0" applyFont="1" applyFill="1" applyBorder="1"/>
    <xf numFmtId="0" fontId="0" fillId="2" borderId="4" xfId="0" applyFill="1" applyBorder="1"/>
    <xf numFmtId="164" fontId="8" fillId="4" borderId="4" xfId="1" applyNumberFormat="1" applyFont="1" applyFill="1" applyBorder="1"/>
    <xf numFmtId="0" fontId="0" fillId="0" borderId="4" xfId="0" applyBorder="1"/>
    <xf numFmtId="0" fontId="10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11" fillId="2" borderId="4" xfId="0" applyFont="1" applyFill="1" applyBorder="1"/>
    <xf numFmtId="166" fontId="11" fillId="4" borderId="4" xfId="1" applyNumberFormat="1" applyFont="1" applyFill="1" applyBorder="1"/>
    <xf numFmtId="167" fontId="0" fillId="2" borderId="4" xfId="0" applyNumberFormat="1" applyFill="1" applyBorder="1"/>
    <xf numFmtId="167" fontId="0" fillId="2" borderId="4" xfId="1" applyNumberFormat="1" applyFont="1" applyFill="1" applyBorder="1" applyAlignment="1">
      <alignment horizontal="right"/>
    </xf>
    <xf numFmtId="164" fontId="0" fillId="2" borderId="4" xfId="1" applyNumberFormat="1" applyFont="1" applyFill="1" applyBorder="1"/>
    <xf numFmtId="169" fontId="0" fillId="2" borderId="4" xfId="2" applyNumberFormat="1" applyFont="1" applyFill="1" applyBorder="1"/>
    <xf numFmtId="0" fontId="13" fillId="2" borderId="4" xfId="0" applyFont="1" applyFill="1" applyBorder="1"/>
    <xf numFmtId="0" fontId="13" fillId="2" borderId="0" xfId="0" applyFont="1" applyFill="1" applyBorder="1"/>
    <xf numFmtId="164" fontId="0" fillId="2" borderId="0" xfId="1" applyNumberFormat="1" applyFont="1" applyFill="1" applyBorder="1"/>
    <xf numFmtId="0" fontId="15" fillId="2" borderId="0" xfId="0" applyFont="1" applyFill="1"/>
    <xf numFmtId="0" fontId="2" fillId="2" borderId="0" xfId="0" applyFont="1" applyFill="1"/>
    <xf numFmtId="164" fontId="18" fillId="4" borderId="4" xfId="1" applyNumberFormat="1" applyFont="1" applyFill="1" applyBorder="1"/>
    <xf numFmtId="168" fontId="19" fillId="4" borderId="4" xfId="0" applyNumberFormat="1" applyFont="1" applyFill="1" applyBorder="1"/>
    <xf numFmtId="0" fontId="7" fillId="0" borderId="0" xfId="0" applyFont="1" applyFill="1" applyBorder="1" applyAlignment="1">
      <alignment horizontal="center" vertical="center" textRotation="90"/>
    </xf>
    <xf numFmtId="0" fontId="9" fillId="0" borderId="4" xfId="0" applyFont="1" applyFill="1" applyBorder="1"/>
    <xf numFmtId="165" fontId="0" fillId="0" borderId="4" xfId="0" applyNumberFormat="1" applyFill="1" applyBorder="1"/>
    <xf numFmtId="43" fontId="0" fillId="0" borderId="4" xfId="0" applyNumberFormat="1" applyFill="1" applyBorder="1"/>
    <xf numFmtId="0" fontId="0" fillId="0" borderId="4" xfId="0" applyFill="1" applyBorder="1"/>
    <xf numFmtId="0" fontId="0" fillId="0" borderId="0" xfId="0" applyFill="1"/>
    <xf numFmtId="0" fontId="2" fillId="2" borderId="6" xfId="0" applyFont="1" applyFill="1" applyBorder="1" applyAlignment="1">
      <alignment horizontal="center"/>
    </xf>
    <xf numFmtId="0" fontId="0" fillId="2" borderId="7" xfId="0" applyFill="1" applyBorder="1"/>
    <xf numFmtId="164" fontId="18" fillId="4" borderId="7" xfId="1" applyNumberFormat="1" applyFont="1" applyFill="1" applyBorder="1"/>
    <xf numFmtId="43" fontId="0" fillId="2" borderId="7" xfId="0" applyNumberFormat="1" applyFill="1" applyBorder="1"/>
    <xf numFmtId="165" fontId="0" fillId="2" borderId="4" xfId="0" applyNumberFormat="1" applyFont="1" applyFill="1" applyBorder="1" applyAlignment="1">
      <alignment horizontal="right"/>
    </xf>
    <xf numFmtId="165" fontId="0" fillId="2" borderId="7" xfId="0" applyNumberFormat="1" applyFill="1" applyBorder="1"/>
    <xf numFmtId="170" fontId="8" fillId="4" borderId="4" xfId="0" applyNumberFormat="1" applyFont="1" applyFill="1" applyBorder="1"/>
    <xf numFmtId="0" fontId="2" fillId="2" borderId="4" xfId="0" applyFont="1" applyFill="1" applyBorder="1"/>
    <xf numFmtId="166" fontId="20" fillId="2" borderId="4" xfId="1" applyNumberFormat="1" applyFont="1" applyFill="1" applyBorder="1"/>
    <xf numFmtId="165" fontId="21" fillId="4" borderId="4" xfId="0" applyNumberFormat="1" applyFont="1" applyFill="1" applyBorder="1"/>
    <xf numFmtId="43" fontId="0" fillId="2" borderId="0" xfId="0" applyNumberFormat="1" applyFill="1"/>
    <xf numFmtId="171" fontId="0" fillId="2" borderId="4" xfId="0" applyNumberForma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Energiemengen Kraftstoffe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555868789380155"/>
          <c:y val="0.12926512045803082"/>
          <c:w val="0.85990062867715"/>
          <c:h val="0.50633964339065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(Tabelle1!$C$8:$C$17,Tabelle1!$C$20:$C$23,Tabelle1!$C$26)</c:f>
              <c:strCache>
                <c:ptCount val="15"/>
                <c:pt idx="0">
                  <c:v>Biodiesel (FAME)</c:v>
                </c:pt>
                <c:pt idx="1">
                  <c:v>Bioethanol &amp; Bioanteil ETBE</c:v>
                </c:pt>
                <c:pt idx="2">
                  <c:v>HVO</c:v>
                </c:pt>
                <c:pt idx="3">
                  <c:v>nicht nachhaltiger Biodiesel (FAME)</c:v>
                </c:pt>
                <c:pt idx="4">
                  <c:v>nicht nachhaltiges Bioethanol &amp; Bioanteil ETBE</c:v>
                </c:pt>
                <c:pt idx="5">
                  <c:v>nicht nachhaltiges HVO</c:v>
                </c:pt>
                <c:pt idx="6">
                  <c:v>Dieselkraftstoffe (fossiler Anteil)</c:v>
                </c:pt>
                <c:pt idx="7">
                  <c:v>Benzinkraftstoff (fossiler Anteil)</c:v>
                </c:pt>
                <c:pt idx="8">
                  <c:v>ETBE, fossiler Anteil</c:v>
                </c:pt>
                <c:pt idx="9">
                  <c:v>Flüssiggas LNG</c:v>
                </c:pt>
                <c:pt idx="10">
                  <c:v>Biomethan</c:v>
                </c:pt>
                <c:pt idx="11">
                  <c:v>Erdgas CNG</c:v>
                </c:pt>
                <c:pt idx="12">
                  <c:v>Wasserstoff fossil</c:v>
                </c:pt>
                <c:pt idx="13">
                  <c:v>Autogas LPG</c:v>
                </c:pt>
                <c:pt idx="14">
                  <c:v>Strom in Kraftfahrzeugen*</c:v>
                </c:pt>
              </c:strCache>
            </c:strRef>
          </c:cat>
          <c:val>
            <c:numRef>
              <c:f>(Tabelle1!$F$8:$F$17,Tabelle1!$F$20:$F$23,Tabelle1!$F$26)</c:f>
              <c:numCache>
                <c:formatCode>_(* #,##0.00_);_(* \(#,##0.00\);_(* "-"??_);_(@_)</c:formatCode>
                <c:ptCount val="15"/>
                <c:pt idx="0">
                  <c:v>49500</c:v>
                </c:pt>
                <c:pt idx="1">
                  <c:v>420</c:v>
                </c:pt>
                <c:pt idx="2">
                  <c:v>3400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540000</c:v>
                </c:pt>
                <c:pt idx="7">
                  <c:v>32000</c:v>
                </c:pt>
                <c:pt idx="8">
                  <c:v>2700</c:v>
                </c:pt>
                <c:pt idx="9">
                  <c:v>22</c:v>
                </c:pt>
                <c:pt idx="10">
                  <c:v>250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 formatCode="_-* #,##0.000_-;\-* #,##0.000_-;_-* &quot;-&quot;???_-;_-@_-">
                  <c:v>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0-478D-9C10-A6D80D97AB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79709352"/>
        <c:axId val="179710336"/>
      </c:barChart>
      <c:catAx>
        <c:axId val="179709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710336"/>
        <c:crosses val="autoZero"/>
        <c:auto val="1"/>
        <c:lblAlgn val="ctr"/>
        <c:lblOffset val="100"/>
        <c:noMultiLvlLbl val="0"/>
      </c:catAx>
      <c:valAx>
        <c:axId val="1797103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79709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Bonus &amp; Malus ggü. THG Zielwert je Kraftstoffsorte in Tonnen CO2equ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(Tabelle1!$C$8:$C$17,Tabelle1!$C$20:$C$23,Tabelle1!$C$26)</c:f>
              <c:strCache>
                <c:ptCount val="15"/>
                <c:pt idx="0">
                  <c:v>Biodiesel (FAME)</c:v>
                </c:pt>
                <c:pt idx="1">
                  <c:v>Bioethanol &amp; Bioanteil ETBE</c:v>
                </c:pt>
                <c:pt idx="2">
                  <c:v>HVO</c:v>
                </c:pt>
                <c:pt idx="3">
                  <c:v>nicht nachhaltiger Biodiesel (FAME)</c:v>
                </c:pt>
                <c:pt idx="4">
                  <c:v>nicht nachhaltiges Bioethanol &amp; Bioanteil ETBE</c:v>
                </c:pt>
                <c:pt idx="5">
                  <c:v>nicht nachhaltiges HVO</c:v>
                </c:pt>
                <c:pt idx="6">
                  <c:v>Dieselkraftstoffe (fossiler Anteil)</c:v>
                </c:pt>
                <c:pt idx="7">
                  <c:v>Benzinkraftstoff (fossiler Anteil)</c:v>
                </c:pt>
                <c:pt idx="8">
                  <c:v>ETBE, fossiler Anteil</c:v>
                </c:pt>
                <c:pt idx="9">
                  <c:v>Flüssiggas LNG</c:v>
                </c:pt>
                <c:pt idx="10">
                  <c:v>Biomethan</c:v>
                </c:pt>
                <c:pt idx="11">
                  <c:v>Erdgas CNG</c:v>
                </c:pt>
                <c:pt idx="12">
                  <c:v>Wasserstoff fossil</c:v>
                </c:pt>
                <c:pt idx="13">
                  <c:v>Autogas LPG</c:v>
                </c:pt>
                <c:pt idx="14">
                  <c:v>Strom in Kraftfahrzeugen*</c:v>
                </c:pt>
              </c:strCache>
            </c:strRef>
          </c:cat>
          <c:val>
            <c:numRef>
              <c:f>(Tabelle1!$K$8:$K$17,Tabelle1!$K$20:$K$23,Tabelle1!$K$26)</c:f>
              <c:numCache>
                <c:formatCode>_(* #,##0.00_);_(* \(#,##0.00\);_(* "-"??_);_(@_)</c:formatCode>
                <c:ptCount val="15"/>
                <c:pt idx="0">
                  <c:v>3341.8934999999997</c:v>
                </c:pt>
                <c:pt idx="1">
                  <c:v>24.155459999999994</c:v>
                </c:pt>
                <c:pt idx="2">
                  <c:v>236.34419999999997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-4096.9800000000023</c:v>
                </c:pt>
                <c:pt idx="7">
                  <c:v>-185.1840000000002</c:v>
                </c:pt>
                <c:pt idx="8">
                  <c:v>-15.624900000000016</c:v>
                </c:pt>
                <c:pt idx="9">
                  <c:v>0.28628599999999982</c:v>
                </c:pt>
                <c:pt idx="10">
                  <c:v>16.878249999999998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494.09999999999991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0-421E-A512-CB4A43B3E5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13136216"/>
        <c:axId val="213138840"/>
      </c:barChart>
      <c:catAx>
        <c:axId val="213136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3138840"/>
        <c:crosses val="autoZero"/>
        <c:auto val="1"/>
        <c:lblAlgn val="ctr"/>
        <c:lblOffset val="100"/>
        <c:noMultiLvlLbl val="0"/>
      </c:catAx>
      <c:valAx>
        <c:axId val="213138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213136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Scroll" dx="16" fmlaLink="$G$8" horiz="1" max="47" min="1" page="10" val="20"/>
</file>

<file path=xl/ctrlProps/ctrlProp2.xml><?xml version="1.0" encoding="utf-8"?>
<formControlPr xmlns="http://schemas.microsoft.com/office/spreadsheetml/2009/9/main" objectType="Scroll" dx="16" fmlaLink="$G$9" horiz="1" max="47" min="1" page="10" val="30"/>
</file>

<file path=xl/ctrlProps/ctrlProp3.xml><?xml version="1.0" encoding="utf-8"?>
<formControlPr xmlns="http://schemas.microsoft.com/office/spreadsheetml/2009/9/main" objectType="Scroll" dx="16" fmlaLink="$G$10" horiz="1" max="47" min="1" page="10" val="18"/>
</file>

<file path=xl/ctrlProps/ctrlProp4.xml><?xml version="1.0" encoding="utf-8"?>
<formControlPr xmlns="http://schemas.microsoft.com/office/spreadsheetml/2009/9/main" objectType="Scroll" dx="31" fmlaLink="$G$26" horiz="1" max="30" page="10" val="18"/>
</file>

<file path=xl/ctrlProps/ctrlProp5.xml><?xml version="1.0" encoding="utf-8"?>
<formControlPr xmlns="http://schemas.microsoft.com/office/spreadsheetml/2009/9/main" objectType="Scroll" dx="31" fmlaLink="$G$20" horiz="1" max="47" page="10" val="20"/>
</file>

<file path=xl/ctrlProps/ctrlProp6.xml><?xml version="1.0" encoding="utf-8"?>
<formControlPr xmlns="http://schemas.microsoft.com/office/spreadsheetml/2009/9/main" objectType="Scroll" dx="31" fmlaLink="$G$32" horiz="1" max="13" min="6" page="10" val="7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1</xdr:row>
      <xdr:rowOff>156552</xdr:rowOff>
    </xdr:from>
    <xdr:to>
      <xdr:col>9</xdr:col>
      <xdr:colOff>67235</xdr:colOff>
      <xdr:row>6</xdr:row>
      <xdr:rowOff>438151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Texturizer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1521" y="347052"/>
          <a:ext cx="1381685" cy="1334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7</xdr:row>
          <xdr:rowOff>9525</xdr:rowOff>
        </xdr:from>
        <xdr:to>
          <xdr:col>9</xdr:col>
          <xdr:colOff>57150</xdr:colOff>
          <xdr:row>7</xdr:row>
          <xdr:rowOff>190500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8</xdr:row>
          <xdr:rowOff>19050</xdr:rowOff>
        </xdr:from>
        <xdr:to>
          <xdr:col>9</xdr:col>
          <xdr:colOff>57150</xdr:colOff>
          <xdr:row>8</xdr:row>
          <xdr:rowOff>200025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28575</xdr:rowOff>
        </xdr:from>
        <xdr:to>
          <xdr:col>9</xdr:col>
          <xdr:colOff>66675</xdr:colOff>
          <xdr:row>9</xdr:row>
          <xdr:rowOff>209550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171450</xdr:colOff>
      <xdr:row>0</xdr:row>
      <xdr:rowOff>0</xdr:rowOff>
    </xdr:from>
    <xdr:to>
      <xdr:col>2</xdr:col>
      <xdr:colOff>3283404</xdr:colOff>
      <xdr:row>3</xdr:row>
      <xdr:rowOff>134844</xdr:rowOff>
    </xdr:to>
    <xdr:pic>
      <xdr:nvPicPr>
        <xdr:cNvPr id="6" name="Grafik 5" descr="https://intranet.umweltbundesamt.at/fileadmin/inhalte/service_support/vorlagen/logo/umweltbundesamt_de_rgb_mitweissraum_300ppi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00" y="0"/>
          <a:ext cx="3343275" cy="687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25</xdr:row>
          <xdr:rowOff>0</xdr:rowOff>
        </xdr:from>
        <xdr:to>
          <xdr:col>9</xdr:col>
          <xdr:colOff>0</xdr:colOff>
          <xdr:row>25</xdr:row>
          <xdr:rowOff>180975</xdr:rowOff>
        </xdr:to>
        <xdr:sp macro="" textlink="">
          <xdr:nvSpPr>
            <xdr:cNvPr id="1029" name="Scroll Bar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19</xdr:row>
          <xdr:rowOff>9525</xdr:rowOff>
        </xdr:from>
        <xdr:to>
          <xdr:col>9</xdr:col>
          <xdr:colOff>28575</xdr:colOff>
          <xdr:row>20</xdr:row>
          <xdr:rowOff>9525</xdr:rowOff>
        </xdr:to>
        <xdr:sp macro="" textlink="">
          <xdr:nvSpPr>
            <xdr:cNvPr id="1031" name="Scroll Bar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31</xdr:row>
          <xdr:rowOff>9525</xdr:rowOff>
        </xdr:from>
        <xdr:to>
          <xdr:col>9</xdr:col>
          <xdr:colOff>0</xdr:colOff>
          <xdr:row>31</xdr:row>
          <xdr:rowOff>190500</xdr:rowOff>
        </xdr:to>
        <xdr:sp macro="" textlink="">
          <xdr:nvSpPr>
            <xdr:cNvPr id="1032" name="Scroll Bar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171289</xdr:colOff>
      <xdr:row>44</xdr:row>
      <xdr:rowOff>27213</xdr:rowOff>
    </xdr:from>
    <xdr:to>
      <xdr:col>5</xdr:col>
      <xdr:colOff>340179</xdr:colOff>
      <xdr:row>71</xdr:row>
      <xdr:rowOff>27214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615521</xdr:colOff>
      <xdr:row>44</xdr:row>
      <xdr:rowOff>1</xdr:rowOff>
    </xdr:from>
    <xdr:to>
      <xdr:col>11</xdr:col>
      <xdr:colOff>95249</xdr:colOff>
      <xdr:row>71</xdr:row>
      <xdr:rowOff>40823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N43"/>
  <sheetViews>
    <sheetView showGridLines="0" tabSelected="1" zoomScaleNormal="100" workbookViewId="0">
      <selection activeCell="I39" sqref="I39"/>
    </sheetView>
  </sheetViews>
  <sheetFormatPr baseColWidth="10" defaultColWidth="11.42578125" defaultRowHeight="15" x14ac:dyDescent="0.25"/>
  <cols>
    <col min="1" max="1" width="9.7109375" style="1" customWidth="1"/>
    <col min="2" max="2" width="3.5703125" style="1" customWidth="1"/>
    <col min="3" max="3" width="49.28515625" style="1" customWidth="1"/>
    <col min="4" max="4" width="21" style="1" customWidth="1"/>
    <col min="5" max="5" width="35.28515625" style="1" customWidth="1"/>
    <col min="6" max="6" width="32.140625" style="1" bestFit="1" customWidth="1"/>
    <col min="7" max="7" width="31.5703125" style="1" bestFit="1" customWidth="1"/>
    <col min="8" max="9" width="11.42578125" style="1"/>
    <col min="10" max="10" width="5.7109375" style="1" customWidth="1"/>
    <col min="11" max="11" width="19.140625" style="1" customWidth="1"/>
    <col min="12" max="16384" width="11.42578125" style="1"/>
  </cols>
  <sheetData>
    <row r="3" spans="2:11" x14ac:dyDescent="0.25">
      <c r="E3"/>
    </row>
    <row r="5" spans="2:11" ht="23.25" x14ac:dyDescent="0.35">
      <c r="C5" s="46" t="s">
        <v>45</v>
      </c>
      <c r="D5" s="47"/>
      <c r="E5" s="47"/>
      <c r="F5" s="47"/>
      <c r="G5" s="48"/>
    </row>
    <row r="7" spans="2:11" ht="48" x14ac:dyDescent="0.25">
      <c r="C7" s="2" t="s">
        <v>0</v>
      </c>
      <c r="D7" s="2" t="s">
        <v>1</v>
      </c>
      <c r="E7" s="3" t="s">
        <v>2</v>
      </c>
      <c r="F7" s="2" t="s">
        <v>3</v>
      </c>
      <c r="G7" s="3" t="s">
        <v>4</v>
      </c>
      <c r="H7" s="49" t="s">
        <v>5</v>
      </c>
      <c r="I7" s="50"/>
      <c r="J7" s="4"/>
      <c r="K7" s="3" t="s">
        <v>41</v>
      </c>
    </row>
    <row r="8" spans="2:11" ht="17.25" customHeight="1" x14ac:dyDescent="0.25">
      <c r="B8" s="8"/>
      <c r="C8" s="5" t="s">
        <v>6</v>
      </c>
      <c r="D8" s="11">
        <v>1500</v>
      </c>
      <c r="E8" s="6">
        <v>33</v>
      </c>
      <c r="F8" s="7">
        <f>D8*E8</f>
        <v>49500</v>
      </c>
      <c r="G8" s="40">
        <v>20</v>
      </c>
      <c r="K8" s="7">
        <f t="shared" ref="K8:K17" si="0">F8*($G$34-G8)/1000</f>
        <v>3341.8934999999997</v>
      </c>
    </row>
    <row r="9" spans="2:11" ht="17.25" customHeight="1" x14ac:dyDescent="0.25">
      <c r="B9" s="28"/>
      <c r="C9" s="5" t="s">
        <v>7</v>
      </c>
      <c r="D9" s="11">
        <v>20</v>
      </c>
      <c r="E9" s="6">
        <v>21</v>
      </c>
      <c r="F9" s="7">
        <f t="shared" ref="F9:F15" si="1">D9*E9</f>
        <v>420</v>
      </c>
      <c r="G9" s="40">
        <v>30</v>
      </c>
      <c r="K9" s="7">
        <f t="shared" si="0"/>
        <v>24.155459999999994</v>
      </c>
    </row>
    <row r="10" spans="2:11" ht="17.25" customHeight="1" x14ac:dyDescent="0.25">
      <c r="B10" s="28"/>
      <c r="C10" s="5" t="s">
        <v>8</v>
      </c>
      <c r="D10" s="11">
        <v>100</v>
      </c>
      <c r="E10" s="6">
        <v>34</v>
      </c>
      <c r="F10" s="7">
        <f>D10*E10</f>
        <v>3400</v>
      </c>
      <c r="G10" s="40">
        <v>18</v>
      </c>
      <c r="K10" s="7">
        <f t="shared" si="0"/>
        <v>236.34419999999997</v>
      </c>
    </row>
    <row r="11" spans="2:11" ht="17.25" customHeight="1" x14ac:dyDescent="0.25">
      <c r="C11" s="9" t="s">
        <v>9</v>
      </c>
      <c r="D11" s="26">
        <v>0</v>
      </c>
      <c r="E11" s="6">
        <v>33</v>
      </c>
      <c r="F11" s="7">
        <f>D11*E11</f>
        <v>0</v>
      </c>
      <c r="G11" s="10">
        <v>95.1</v>
      </c>
      <c r="K11" s="7">
        <f t="shared" si="0"/>
        <v>0</v>
      </c>
    </row>
    <row r="12" spans="2:11" s="33" customFormat="1" ht="17.25" customHeight="1" x14ac:dyDescent="0.25">
      <c r="B12" s="1"/>
      <c r="C12" s="29" t="s">
        <v>29</v>
      </c>
      <c r="D12" s="26">
        <v>0</v>
      </c>
      <c r="E12" s="30">
        <v>21</v>
      </c>
      <c r="F12" s="31">
        <f>D12*E12</f>
        <v>0</v>
      </c>
      <c r="G12" s="32">
        <v>93.3</v>
      </c>
      <c r="K12" s="7">
        <f t="shared" si="0"/>
        <v>0</v>
      </c>
    </row>
    <row r="13" spans="2:11" s="33" customFormat="1" ht="17.25" customHeight="1" x14ac:dyDescent="0.25">
      <c r="B13" s="1"/>
      <c r="C13" s="29" t="s">
        <v>30</v>
      </c>
      <c r="D13" s="26">
        <v>0</v>
      </c>
      <c r="E13" s="30">
        <v>34</v>
      </c>
      <c r="F13" s="31">
        <f>D13*E13</f>
        <v>0</v>
      </c>
      <c r="G13" s="32">
        <v>95.1</v>
      </c>
      <c r="K13" s="7">
        <f t="shared" si="0"/>
        <v>0</v>
      </c>
    </row>
    <row r="14" spans="2:11" x14ac:dyDescent="0.25">
      <c r="C14" s="10" t="s">
        <v>10</v>
      </c>
      <c r="D14" s="26">
        <v>15000</v>
      </c>
      <c r="E14" s="6">
        <v>36</v>
      </c>
      <c r="F14" s="7">
        <f t="shared" si="1"/>
        <v>540000</v>
      </c>
      <c r="G14" s="10">
        <v>95.1</v>
      </c>
      <c r="K14" s="7">
        <f t="shared" si="0"/>
        <v>-4096.9800000000023</v>
      </c>
    </row>
    <row r="15" spans="2:11" x14ac:dyDescent="0.25">
      <c r="C15" s="10" t="s">
        <v>11</v>
      </c>
      <c r="D15" s="26">
        <v>1000</v>
      </c>
      <c r="E15" s="6">
        <v>32</v>
      </c>
      <c r="F15" s="7">
        <f t="shared" si="1"/>
        <v>32000</v>
      </c>
      <c r="G15" s="10">
        <v>93.3</v>
      </c>
      <c r="K15" s="7">
        <f t="shared" si="0"/>
        <v>-185.1840000000002</v>
      </c>
    </row>
    <row r="16" spans="2:11" x14ac:dyDescent="0.25">
      <c r="C16" s="10" t="s">
        <v>12</v>
      </c>
      <c r="D16" s="26">
        <v>100</v>
      </c>
      <c r="E16" s="6">
        <v>27</v>
      </c>
      <c r="F16" s="7">
        <f>D16*E16</f>
        <v>2700</v>
      </c>
      <c r="G16" s="10">
        <v>93.3</v>
      </c>
      <c r="K16" s="7">
        <f t="shared" si="0"/>
        <v>-15.624900000000016</v>
      </c>
    </row>
    <row r="17" spans="3:14" x14ac:dyDescent="0.25">
      <c r="C17" s="10" t="s">
        <v>13</v>
      </c>
      <c r="D17" s="26">
        <v>1</v>
      </c>
      <c r="E17" s="6">
        <v>22</v>
      </c>
      <c r="F17" s="7">
        <f>D17*E17</f>
        <v>22</v>
      </c>
      <c r="G17" s="10">
        <v>74.5</v>
      </c>
      <c r="K17" s="7">
        <f t="shared" si="0"/>
        <v>0.28628599999999982</v>
      </c>
    </row>
    <row r="19" spans="3:14" x14ac:dyDescent="0.25">
      <c r="D19" s="34" t="s">
        <v>14</v>
      </c>
      <c r="E19" s="34" t="s">
        <v>15</v>
      </c>
    </row>
    <row r="20" spans="3:14" x14ac:dyDescent="0.25">
      <c r="C20" s="5" t="s">
        <v>31</v>
      </c>
      <c r="D20" s="11">
        <v>5</v>
      </c>
      <c r="E20" s="38">
        <v>50</v>
      </c>
      <c r="F20" s="7">
        <f>D20*E20</f>
        <v>250</v>
      </c>
      <c r="G20" s="40">
        <v>20</v>
      </c>
      <c r="K20" s="7">
        <f>F20*($G$34-G20)/1000</f>
        <v>16.878249999999998</v>
      </c>
    </row>
    <row r="21" spans="3:14" x14ac:dyDescent="0.25">
      <c r="C21" s="35" t="s">
        <v>16</v>
      </c>
      <c r="D21" s="36">
        <v>0</v>
      </c>
      <c r="E21" s="39">
        <v>49.2</v>
      </c>
      <c r="F21" s="37">
        <f>D21*E21</f>
        <v>0</v>
      </c>
      <c r="G21" s="35">
        <v>69.3</v>
      </c>
      <c r="K21" s="7">
        <f>F21*($G$34-G21)/1000</f>
        <v>0</v>
      </c>
    </row>
    <row r="22" spans="3:14" x14ac:dyDescent="0.25">
      <c r="C22" s="12" t="s">
        <v>17</v>
      </c>
      <c r="D22" s="26">
        <v>0</v>
      </c>
      <c r="E22" s="6">
        <v>120</v>
      </c>
      <c r="F22" s="7">
        <f>D22*E22</f>
        <v>0</v>
      </c>
      <c r="G22" s="10">
        <v>104.3</v>
      </c>
      <c r="K22" s="7">
        <f>F22*($G$34-G22)/1000</f>
        <v>0</v>
      </c>
    </row>
    <row r="23" spans="3:14" ht="17.25" customHeight="1" x14ac:dyDescent="0.25">
      <c r="C23" s="10" t="s">
        <v>18</v>
      </c>
      <c r="D23" s="26">
        <v>0</v>
      </c>
      <c r="E23" s="6">
        <v>46</v>
      </c>
      <c r="F23" s="7">
        <f>D23*E23</f>
        <v>0</v>
      </c>
      <c r="G23" s="10">
        <v>73.599999999999994</v>
      </c>
      <c r="K23" s="7">
        <f>F23*($G$34-G23)/1000</f>
        <v>0</v>
      </c>
    </row>
    <row r="24" spans="3:14" ht="17.25" customHeight="1" x14ac:dyDescent="0.25"/>
    <row r="25" spans="3:14" ht="33" x14ac:dyDescent="0.35">
      <c r="D25" s="13" t="s">
        <v>19</v>
      </c>
      <c r="E25" s="41" t="s">
        <v>34</v>
      </c>
      <c r="F25" s="2" t="s">
        <v>3</v>
      </c>
      <c r="G25" s="14" t="s">
        <v>33</v>
      </c>
    </row>
    <row r="26" spans="3:14" ht="17.25" customHeight="1" x14ac:dyDescent="0.25">
      <c r="C26" s="15" t="s">
        <v>44</v>
      </c>
      <c r="D26" s="16">
        <v>500000</v>
      </c>
      <c r="E26" s="42">
        <f>D26*4</f>
        <v>2000000</v>
      </c>
      <c r="F26" s="17">
        <f>E26*0.0036</f>
        <v>7200</v>
      </c>
      <c r="G26" s="27">
        <v>18.888000000000002</v>
      </c>
      <c r="K26" s="7">
        <f>F26*($G$34-G26)/1000</f>
        <v>494.09999999999991</v>
      </c>
    </row>
    <row r="27" spans="3:14" ht="17.25" customHeight="1" x14ac:dyDescent="0.25"/>
    <row r="28" spans="3:14" x14ac:dyDescent="0.25">
      <c r="K28" s="44"/>
    </row>
    <row r="29" spans="3:14" ht="18" x14ac:dyDescent="0.35">
      <c r="C29" s="10" t="s">
        <v>20</v>
      </c>
      <c r="D29" s="18">
        <f>(G8*F8+G9*F9+G10*F10+G14*F14+G15*F15+G17*F17+G16*F16+G21*F21+G23*F23+F26*G26+F11*G11+F22*G22+F12*G12+F13*G13+F20*G20)/(F8+F9+F10+F14+F15+F17+F16+F21+F23+F26+F11+F22+F12+F13+F20)</f>
        <v>87.802745903961025</v>
      </c>
    </row>
    <row r="30" spans="3:14" ht="18" x14ac:dyDescent="0.35">
      <c r="C30" s="10" t="s">
        <v>21</v>
      </c>
      <c r="D30" s="19">
        <f>(SUM(F8:F17)+F21+F23+F26+F22+F20)*D29/1000000</f>
        <v>55.797942599999999</v>
      </c>
    </row>
    <row r="31" spans="3:14" x14ac:dyDescent="0.25">
      <c r="C31" s="10" t="s">
        <v>38</v>
      </c>
      <c r="D31" s="20">
        <f>D29/94.1-1</f>
        <v>-6.6920872433995471E-2</v>
      </c>
      <c r="M31" s="51" t="s">
        <v>43</v>
      </c>
      <c r="N31" s="52"/>
    </row>
    <row r="32" spans="3:14" ht="18" x14ac:dyDescent="0.35">
      <c r="C32" s="10" t="s">
        <v>22</v>
      </c>
      <c r="D32" s="19">
        <f>(SUM(F8:F16)+F21+F23+F26+F17+F22+F20)*(94.1*G33)/1000000</f>
        <v>55.613811395999996</v>
      </c>
      <c r="F32" s="41" t="s">
        <v>40</v>
      </c>
      <c r="G32" s="43">
        <v>7</v>
      </c>
      <c r="K32" s="1" t="s">
        <v>42</v>
      </c>
      <c r="M32" s="10">
        <v>2023</v>
      </c>
      <c r="N32" s="45">
        <v>0.06</v>
      </c>
    </row>
    <row r="33" spans="3:14" ht="18" x14ac:dyDescent="0.35">
      <c r="C33" s="21" t="s">
        <v>23</v>
      </c>
      <c r="D33" s="19">
        <f>(D32-D30)*-1000</f>
        <v>184.13120400000338</v>
      </c>
      <c r="F33" s="10" t="s">
        <v>37</v>
      </c>
      <c r="G33" s="10">
        <f>1-(G32/100)</f>
        <v>0.92999999999999994</v>
      </c>
      <c r="M33" s="10">
        <v>2024</v>
      </c>
      <c r="N33" s="45">
        <v>7.0000000000000007E-2</v>
      </c>
    </row>
    <row r="34" spans="3:14" x14ac:dyDescent="0.25">
      <c r="C34" s="21" t="s">
        <v>28</v>
      </c>
      <c r="D34" s="19">
        <f>D33*600</f>
        <v>110478.72240000202</v>
      </c>
      <c r="F34" s="10" t="s">
        <v>39</v>
      </c>
      <c r="G34" s="10">
        <f>94.1*G33</f>
        <v>87.512999999999991</v>
      </c>
      <c r="M34" s="10">
        <v>2025</v>
      </c>
      <c r="N34" s="45">
        <v>7.4999999999999997E-2</v>
      </c>
    </row>
    <row r="35" spans="3:14" x14ac:dyDescent="0.25">
      <c r="C35" s="22"/>
      <c r="D35" s="23"/>
      <c r="M35" s="10">
        <v>2026</v>
      </c>
      <c r="N35" s="45">
        <v>0.08</v>
      </c>
    </row>
    <row r="36" spans="3:14" x14ac:dyDescent="0.25">
      <c r="C36" s="24" t="s">
        <v>24</v>
      </c>
      <c r="M36" s="10">
        <v>2027</v>
      </c>
      <c r="N36" s="45">
        <v>0.09</v>
      </c>
    </row>
    <row r="37" spans="3:14" x14ac:dyDescent="0.25">
      <c r="C37" s="1" t="s">
        <v>25</v>
      </c>
      <c r="M37" s="10">
        <v>2028</v>
      </c>
      <c r="N37" s="45">
        <v>0.1</v>
      </c>
    </row>
    <row r="38" spans="3:14" x14ac:dyDescent="0.25">
      <c r="C38" s="1" t="s">
        <v>35</v>
      </c>
      <c r="M38" s="10">
        <v>2029</v>
      </c>
      <c r="N38" s="45">
        <v>0.11</v>
      </c>
    </row>
    <row r="39" spans="3:14" x14ac:dyDescent="0.25">
      <c r="C39" s="1" t="s">
        <v>36</v>
      </c>
      <c r="M39" s="10">
        <v>2030</v>
      </c>
      <c r="N39" s="45">
        <v>0.13</v>
      </c>
    </row>
    <row r="40" spans="3:14" x14ac:dyDescent="0.25">
      <c r="C40" s="1" t="s">
        <v>26</v>
      </c>
    </row>
    <row r="41" spans="3:14" x14ac:dyDescent="0.25">
      <c r="C41" s="1" t="s">
        <v>32</v>
      </c>
    </row>
    <row r="42" spans="3:14" x14ac:dyDescent="0.25">
      <c r="C42" s="25" t="s">
        <v>27</v>
      </c>
    </row>
    <row r="43" spans="3:14" x14ac:dyDescent="0.25">
      <c r="C43" s="1" t="s">
        <v>46</v>
      </c>
    </row>
  </sheetData>
  <mergeCells count="3">
    <mergeCell ref="C5:G5"/>
    <mergeCell ref="H7:I7"/>
    <mergeCell ref="M31:N31"/>
  </mergeCells>
  <conditionalFormatting sqref="K8:K26">
    <cfRule type="cellIs" dxfId="0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croll Bar 1">
              <controlPr defaultSize="0" autoPict="0">
                <anchor moveWithCells="1">
                  <from>
                    <xdr:col>7</xdr:col>
                    <xdr:colOff>219075</xdr:colOff>
                    <xdr:row>7</xdr:row>
                    <xdr:rowOff>9525</xdr:rowOff>
                  </from>
                  <to>
                    <xdr:col>9</xdr:col>
                    <xdr:colOff>57150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croll Bar 2">
              <controlPr defaultSize="0" autoPict="0">
                <anchor moveWithCells="1">
                  <from>
                    <xdr:col>7</xdr:col>
                    <xdr:colOff>219075</xdr:colOff>
                    <xdr:row>8</xdr:row>
                    <xdr:rowOff>19050</xdr:rowOff>
                  </from>
                  <to>
                    <xdr:col>9</xdr:col>
                    <xdr:colOff>57150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Scroll Bar 3">
              <controlPr defaultSize="0" autoPict="0">
                <anchor moveWithCells="1">
                  <from>
                    <xdr:col>7</xdr:col>
                    <xdr:colOff>219075</xdr:colOff>
                    <xdr:row>9</xdr:row>
                    <xdr:rowOff>28575</xdr:rowOff>
                  </from>
                  <to>
                    <xdr:col>9</xdr:col>
                    <xdr:colOff>66675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Scroll Bar 5">
              <controlPr defaultSize="0" autoPict="0">
                <anchor moveWithCells="1">
                  <from>
                    <xdr:col>7</xdr:col>
                    <xdr:colOff>161925</xdr:colOff>
                    <xdr:row>25</xdr:row>
                    <xdr:rowOff>0</xdr:rowOff>
                  </from>
                  <to>
                    <xdr:col>9</xdr:col>
                    <xdr:colOff>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Scroll Bar 7">
              <controlPr defaultSize="0" autoPict="0">
                <anchor moveWithCells="1">
                  <from>
                    <xdr:col>7</xdr:col>
                    <xdr:colOff>190500</xdr:colOff>
                    <xdr:row>19</xdr:row>
                    <xdr:rowOff>9525</xdr:rowOff>
                  </from>
                  <to>
                    <xdr:col>9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Scroll Bar 8">
              <controlPr defaultSize="0" autoPict="0">
                <anchor moveWithCells="1">
                  <from>
                    <xdr:col>7</xdr:col>
                    <xdr:colOff>161925</xdr:colOff>
                    <xdr:row>31</xdr:row>
                    <xdr:rowOff>9525</xdr:rowOff>
                  </from>
                  <to>
                    <xdr:col>9</xdr:col>
                    <xdr:colOff>0</xdr:colOff>
                    <xdr:row>31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Winter Ralf</cp:lastModifiedBy>
  <dcterms:created xsi:type="dcterms:W3CDTF">2023-06-29T08:06:12Z</dcterms:created>
  <dcterms:modified xsi:type="dcterms:W3CDTF">2024-09-05T05:53:03Z</dcterms:modified>
</cp:coreProperties>
</file>